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AppData\Local\Microsoft\Windows\INetCache\Content.Outlook\NMUXMPWQ\"/>
    </mc:Choice>
  </mc:AlternateContent>
  <xr:revisionPtr revIDLastSave="0" documentId="13_ncr:1_{56D5891E-1287-4137-92C2-495640CE0247}" xr6:coauthVersionLast="47" xr6:coauthVersionMax="47" xr10:uidLastSave="{00000000-0000-0000-0000-000000000000}"/>
  <bookViews>
    <workbookView xWindow="-28440" yWindow="1785" windowWidth="21600" windowHeight="11385" xr2:uid="{02E30819-FB92-4166-AD89-E60F5F556A2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D56" i="1"/>
  <c r="C56" i="1"/>
  <c r="H57" i="1"/>
  <c r="G35" i="1"/>
  <c r="G36" i="1" s="1"/>
  <c r="H31" i="1"/>
  <c r="H29" i="1"/>
  <c r="E55" i="1"/>
  <c r="B55" i="1"/>
  <c r="B40" i="1"/>
  <c r="H33" i="1"/>
  <c r="B48" i="1" s="1"/>
  <c r="E48" i="1" s="1"/>
  <c r="H27" i="1"/>
  <c r="B47" i="1" s="1"/>
  <c r="E47" i="1" s="1"/>
  <c r="H25" i="1"/>
  <c r="H24" i="1"/>
  <c r="B46" i="1" s="1"/>
  <c r="H20" i="1"/>
  <c r="B45" i="1" s="1"/>
  <c r="E45" i="1" s="1"/>
  <c r="H18" i="1"/>
  <c r="B44" i="1" s="1"/>
  <c r="E44" i="1" s="1"/>
  <c r="H15" i="1"/>
  <c r="H14" i="1"/>
  <c r="H11" i="1"/>
  <c r="B42" i="1" s="1"/>
  <c r="E42" i="1" s="1"/>
  <c r="H9" i="1"/>
  <c r="H8" i="1"/>
  <c r="D4" i="1"/>
  <c r="H56" i="1" l="1"/>
  <c r="H4" i="1"/>
  <c r="E40" i="1" s="1"/>
  <c r="E46" i="1"/>
  <c r="B43" i="1"/>
  <c r="E43" i="1" s="1"/>
  <c r="B41" i="1"/>
  <c r="E41" i="1" s="1"/>
  <c r="D5" i="1"/>
  <c r="H55" i="1"/>
  <c r="H63" i="1" s="1"/>
  <c r="B51" i="1"/>
  <c r="E51" i="1"/>
</calcChain>
</file>

<file path=xl/sharedStrings.xml><?xml version="1.0" encoding="utf-8"?>
<sst xmlns="http://schemas.openxmlformats.org/spreadsheetml/2006/main" count="70" uniqueCount="65">
  <si>
    <t>Budget för 2024</t>
  </si>
  <si>
    <t xml:space="preserve">Värmekostnader </t>
  </si>
  <si>
    <t>Beräknad årskostnad enl faktura</t>
  </si>
  <si>
    <t>Vattenförbrukning</t>
  </si>
  <si>
    <t>Årskostnad enl faktura</t>
  </si>
  <si>
    <t>kr/kvm</t>
  </si>
  <si>
    <t>Sophämtning</t>
  </si>
  <si>
    <t>Elkostnader</t>
  </si>
  <si>
    <t>Elnät enl faktura</t>
  </si>
  <si>
    <t>Bixia enl faktura</t>
  </si>
  <si>
    <t>Telia, kabel Tv</t>
  </si>
  <si>
    <t>enl faktura</t>
  </si>
  <si>
    <t>Fastighetskötsel</t>
  </si>
  <si>
    <t>Enligt avtal med MTI</t>
  </si>
  <si>
    <t>Snö skottning, röjning</t>
  </si>
  <si>
    <t>Reperation</t>
  </si>
  <si>
    <t>Diverse</t>
  </si>
  <si>
    <t>Bokföring, bokslut</t>
  </si>
  <si>
    <t>Lån amortering</t>
  </si>
  <si>
    <t>Ränta på lån</t>
  </si>
  <si>
    <t>Nordea 13334*4</t>
  </si>
  <si>
    <t>Totala utgifter</t>
  </si>
  <si>
    <t>kWh</t>
  </si>
  <si>
    <t>Ränta 4*50635</t>
  </si>
  <si>
    <t>m 3</t>
  </si>
  <si>
    <t>m3</t>
  </si>
  <si>
    <t xml:space="preserve"> </t>
  </si>
  <si>
    <t>per lgh/år</t>
  </si>
  <si>
    <t>Värme</t>
  </si>
  <si>
    <t>Vatten</t>
  </si>
  <si>
    <t>El</t>
  </si>
  <si>
    <t>Telia Kabel Tv</t>
  </si>
  <si>
    <t>Försäkring o div utgifter</t>
  </si>
  <si>
    <t>Amortering</t>
  </si>
  <si>
    <t>Ränta</t>
  </si>
  <si>
    <t>Årskostnad per hushåll</t>
  </si>
  <si>
    <t>per lgh inkl moms</t>
  </si>
  <si>
    <t>Garageavgift 100/år (16st)</t>
  </si>
  <si>
    <t>Extra parkering600kr/år 10 st</t>
  </si>
  <si>
    <t>Total boyta</t>
  </si>
  <si>
    <t>4:a 92 m2 (11 st)</t>
  </si>
  <si>
    <t>3:a 82 m2 (27 st)</t>
  </si>
  <si>
    <t>Per lgh/månad</t>
  </si>
  <si>
    <t>Totala inkomster:</t>
  </si>
  <si>
    <t>inkl moms</t>
  </si>
  <si>
    <t>Avskrivningar</t>
  </si>
  <si>
    <t>Årets avskrivningar</t>
  </si>
  <si>
    <t>Höjning 19% 2024</t>
  </si>
  <si>
    <t>Höjning ca 200kr/lgh /mån</t>
  </si>
  <si>
    <t>Div kontorsmtr, försäkring, möte</t>
  </si>
  <si>
    <t>bankkostnad, förbrukningsmatrl mm</t>
  </si>
  <si>
    <t>Styrelse arvode</t>
  </si>
  <si>
    <t>Arvode + avgifter</t>
  </si>
  <si>
    <t>Styrlesearvode</t>
  </si>
  <si>
    <t>Intäkter</t>
  </si>
  <si>
    <t>Tot års intäkt</t>
  </si>
  <si>
    <t>Månadskostnad per hushåll</t>
  </si>
  <si>
    <t>Höjning 12%</t>
  </si>
  <si>
    <t>Höjning 12 %</t>
  </si>
  <si>
    <t>intäkt efter höjning</t>
  </si>
  <si>
    <t>tot års intäk efter höjning</t>
  </si>
  <si>
    <t>Innan höjning</t>
  </si>
  <si>
    <t>I budgeten är reperationsfonden inräknad</t>
  </si>
  <si>
    <t>förslag höjning 4:a inkl moms</t>
  </si>
  <si>
    <t>förslag höjning 3:a inkl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</si>
</sst>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_(&quot;kr&quot;* #,##0.00_);_(&quot;kr&quot;* \(#,##0.00\);_(&quot;kr&quot;* &quot;-&quot;??_);_(@_)"/>
    <numFmt numFmtId="165" formatCode="#,##0.00\ &quot;kr&quot;"/>
    <numFmt numFmtId="166" formatCode="_-* #,##0.00\ [$kr-41D]_-;\-* #,##0.00\ [$kr-41D]_-;_-* &quot;-&quot;??\ [$kr-41D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DLaM Display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1" applyFont="1"/>
    <xf numFmtId="2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165" fontId="2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165" fontId="2" fillId="2" borderId="0" xfId="1" applyNumberFormat="1" applyFont="1" applyFill="1"/>
    <xf numFmtId="165" fontId="2" fillId="2" borderId="0" xfId="0" applyNumberFormat="1" applyFont="1" applyFill="1"/>
    <xf numFmtId="166" fontId="0" fillId="0" borderId="0" xfId="1" applyNumberFormat="1" applyFont="1"/>
    <xf numFmtId="166" fontId="0" fillId="0" borderId="0" xfId="1" applyNumberFormat="1" applyFont="1" applyAlignment="1">
      <alignment horizontal="left"/>
    </xf>
    <xf numFmtId="0" fontId="6" fillId="0" borderId="0" xfId="0" applyFont="1"/>
    <xf numFmtId="6" fontId="2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1813-E11E-4B42-A81F-DF06BD696167}">
  <sheetPr>
    <pageSetUpPr fitToPage="1"/>
  </sheetPr>
  <dimension ref="A1:J69"/>
  <sheetViews>
    <sheetView tabSelected="1" topLeftCell="A57" workbookViewId="0">
      <selection activeCell="C75" sqref="C75"/>
    </sheetView>
  </sheetViews>
  <sheetFormatPr defaultRowHeight="15" x14ac:dyDescent="0.25"/>
  <cols>
    <col min="1" max="1" width="26" customWidth="1"/>
    <col min="2" max="2" width="33.42578125" customWidth="1"/>
    <col min="3" max="3" width="13.5703125" customWidth="1"/>
    <col min="4" max="4" width="12" customWidth="1"/>
    <col min="6" max="6" width="9.5703125" customWidth="1"/>
    <col min="7" max="7" width="18" customWidth="1"/>
    <col min="8" max="8" width="16.140625" customWidth="1"/>
    <col min="9" max="9" width="15.85546875" customWidth="1"/>
  </cols>
  <sheetData>
    <row r="1" spans="1:10" ht="20.25" x14ac:dyDescent="0.35">
      <c r="B1" s="1" t="s">
        <v>0</v>
      </c>
      <c r="H1">
        <v>38</v>
      </c>
    </row>
    <row r="3" spans="1:10" x14ac:dyDescent="0.25">
      <c r="A3" s="2" t="s">
        <v>1</v>
      </c>
      <c r="B3" t="s">
        <v>2</v>
      </c>
      <c r="C3">
        <v>3226</v>
      </c>
      <c r="D3">
        <v>92</v>
      </c>
      <c r="E3">
        <v>82</v>
      </c>
      <c r="H3" s="2" t="s">
        <v>27</v>
      </c>
    </row>
    <row r="4" spans="1:10" x14ac:dyDescent="0.25">
      <c r="A4" s="2"/>
      <c r="B4" s="3">
        <v>385719</v>
      </c>
      <c r="D4" s="4">
        <f>+B4/C3</f>
        <v>119.56571605703658</v>
      </c>
      <c r="E4" t="s">
        <v>5</v>
      </c>
      <c r="G4" s="8">
        <v>385719</v>
      </c>
      <c r="H4" s="8">
        <f>+D4*E3</f>
        <v>9804.388716677</v>
      </c>
      <c r="I4" s="2" t="s">
        <v>48</v>
      </c>
      <c r="J4" s="2"/>
    </row>
    <row r="5" spans="1:10" x14ac:dyDescent="0.25">
      <c r="A5" s="2"/>
      <c r="D5" s="4">
        <f>+D4*D3</f>
        <v>11000.045877247365</v>
      </c>
      <c r="G5" s="8"/>
      <c r="H5" s="8">
        <v>11000.05</v>
      </c>
    </row>
    <row r="6" spans="1:10" x14ac:dyDescent="0.25">
      <c r="A6" s="2"/>
      <c r="G6" s="8"/>
      <c r="H6" s="8"/>
    </row>
    <row r="7" spans="1:10" x14ac:dyDescent="0.25">
      <c r="A7" s="2"/>
      <c r="G7" s="8"/>
      <c r="H7" s="8"/>
    </row>
    <row r="8" spans="1:10" x14ac:dyDescent="0.25">
      <c r="A8" s="2" t="s">
        <v>3</v>
      </c>
      <c r="B8" t="s">
        <v>4</v>
      </c>
      <c r="C8" s="7">
        <v>37901</v>
      </c>
      <c r="D8">
        <v>1451.92</v>
      </c>
      <c r="E8" t="s">
        <v>24</v>
      </c>
      <c r="G8" s="8">
        <v>37901</v>
      </c>
      <c r="H8" s="8">
        <f>+G8/H1</f>
        <v>997.39473684210532</v>
      </c>
      <c r="I8" s="2" t="s">
        <v>47</v>
      </c>
    </row>
    <row r="9" spans="1:10" x14ac:dyDescent="0.25">
      <c r="A9" s="2"/>
      <c r="C9" s="7">
        <v>251960</v>
      </c>
      <c r="D9">
        <v>1370.1</v>
      </c>
      <c r="E9" t="s">
        <v>25</v>
      </c>
      <c r="G9" s="8">
        <v>251960</v>
      </c>
      <c r="H9" s="8">
        <f>+G9/H1</f>
        <v>6630.5263157894733</v>
      </c>
    </row>
    <row r="10" spans="1:10" x14ac:dyDescent="0.25">
      <c r="A10" s="2"/>
      <c r="C10" s="7"/>
      <c r="G10" s="8"/>
      <c r="H10" s="8"/>
    </row>
    <row r="11" spans="1:10" x14ac:dyDescent="0.25">
      <c r="A11" s="2" t="s">
        <v>6</v>
      </c>
      <c r="B11" t="s">
        <v>4</v>
      </c>
      <c r="C11" s="7">
        <v>118462</v>
      </c>
      <c r="G11" s="8">
        <v>118462</v>
      </c>
      <c r="H11" s="8">
        <f>+G11/H1</f>
        <v>3117.4210526315787</v>
      </c>
    </row>
    <row r="12" spans="1:10" x14ac:dyDescent="0.25">
      <c r="A12" s="2"/>
      <c r="C12" s="7"/>
      <c r="G12" s="8"/>
      <c r="H12" s="8"/>
    </row>
    <row r="13" spans="1:10" x14ac:dyDescent="0.25">
      <c r="A13" s="2"/>
      <c r="C13" s="7"/>
      <c r="G13" s="8"/>
      <c r="H13" s="8"/>
    </row>
    <row r="14" spans="1:10" x14ac:dyDescent="0.25">
      <c r="A14" s="2" t="s">
        <v>7</v>
      </c>
      <c r="B14" t="s">
        <v>8</v>
      </c>
      <c r="C14" s="7">
        <v>11359</v>
      </c>
      <c r="D14">
        <v>9279</v>
      </c>
      <c r="E14" t="s">
        <v>22</v>
      </c>
      <c r="G14" s="8">
        <v>9087</v>
      </c>
      <c r="H14" s="8">
        <f>+G14/H1</f>
        <v>239.13157894736841</v>
      </c>
    </row>
    <row r="15" spans="1:10" x14ac:dyDescent="0.25">
      <c r="A15" s="2"/>
      <c r="B15" t="s">
        <v>9</v>
      </c>
      <c r="C15" s="7">
        <v>17326</v>
      </c>
      <c r="G15" s="8">
        <v>17326</v>
      </c>
      <c r="H15" s="8">
        <f>+G15/H1</f>
        <v>455.94736842105266</v>
      </c>
    </row>
    <row r="16" spans="1:10" x14ac:dyDescent="0.25">
      <c r="A16" s="2"/>
      <c r="C16" s="7"/>
      <c r="G16" s="8"/>
      <c r="H16" s="8"/>
    </row>
    <row r="17" spans="1:9" x14ac:dyDescent="0.25">
      <c r="A17" s="2"/>
      <c r="C17" s="7"/>
      <c r="G17" s="8"/>
      <c r="H17" s="8"/>
    </row>
    <row r="18" spans="1:9" x14ac:dyDescent="0.25">
      <c r="A18" s="2" t="s">
        <v>10</v>
      </c>
      <c r="B18" t="s">
        <v>11</v>
      </c>
      <c r="C18" s="7">
        <v>29388</v>
      </c>
      <c r="G18" s="8">
        <v>29388</v>
      </c>
      <c r="H18" s="8">
        <f>+G18/H1</f>
        <v>773.36842105263156</v>
      </c>
    </row>
    <row r="19" spans="1:9" x14ac:dyDescent="0.25">
      <c r="A19" s="2"/>
      <c r="C19" s="7"/>
      <c r="G19" s="8"/>
      <c r="H19" s="8"/>
    </row>
    <row r="20" spans="1:9" x14ac:dyDescent="0.25">
      <c r="A20" s="2" t="s">
        <v>12</v>
      </c>
      <c r="B20" t="s">
        <v>13</v>
      </c>
      <c r="C20" s="7">
        <v>129371</v>
      </c>
      <c r="G20" s="8">
        <v>129371</v>
      </c>
      <c r="H20" s="8">
        <f>+G20/H1</f>
        <v>3404.5</v>
      </c>
    </row>
    <row r="21" spans="1:9" x14ac:dyDescent="0.25">
      <c r="A21" s="2"/>
      <c r="B21" t="s">
        <v>14</v>
      </c>
      <c r="C21" s="7"/>
      <c r="G21" s="8"/>
      <c r="H21" s="8"/>
    </row>
    <row r="22" spans="1:9" x14ac:dyDescent="0.25">
      <c r="A22" s="2"/>
      <c r="B22" t="s">
        <v>15</v>
      </c>
      <c r="C22" s="7"/>
      <c r="G22" s="8"/>
      <c r="H22" s="8"/>
    </row>
    <row r="23" spans="1:9" x14ac:dyDescent="0.25">
      <c r="A23" s="2"/>
      <c r="C23" s="7"/>
      <c r="G23" s="8"/>
      <c r="H23" s="8"/>
    </row>
    <row r="24" spans="1:9" x14ac:dyDescent="0.25">
      <c r="A24" s="2" t="s">
        <v>16</v>
      </c>
      <c r="B24" t="s">
        <v>17</v>
      </c>
      <c r="C24" s="7">
        <v>53130</v>
      </c>
      <c r="G24" s="8">
        <v>53130</v>
      </c>
      <c r="H24" s="8">
        <f>+G24/H1</f>
        <v>1398.1578947368421</v>
      </c>
    </row>
    <row r="25" spans="1:9" x14ac:dyDescent="0.25">
      <c r="A25" s="2"/>
      <c r="B25" t="s">
        <v>49</v>
      </c>
      <c r="C25" s="7">
        <v>27938</v>
      </c>
      <c r="E25" t="s">
        <v>26</v>
      </c>
      <c r="G25" s="8">
        <v>27938</v>
      </c>
      <c r="H25" s="8">
        <f>+G25/H1</f>
        <v>735.21052631578948</v>
      </c>
    </row>
    <row r="26" spans="1:9" x14ac:dyDescent="0.25">
      <c r="A26" s="2"/>
      <c r="B26" t="s">
        <v>50</v>
      </c>
      <c r="C26" s="7"/>
      <c r="G26" s="8"/>
      <c r="H26" s="8"/>
    </row>
    <row r="27" spans="1:9" x14ac:dyDescent="0.25">
      <c r="A27" s="2" t="s">
        <v>18</v>
      </c>
      <c r="B27" t="s">
        <v>20</v>
      </c>
      <c r="C27" s="7">
        <v>53336</v>
      </c>
      <c r="G27" s="8">
        <v>53336</v>
      </c>
      <c r="H27" s="8">
        <f>+G27/H1</f>
        <v>1403.578947368421</v>
      </c>
    </row>
    <row r="28" spans="1:9" x14ac:dyDescent="0.25">
      <c r="A28" s="2"/>
      <c r="C28" s="7"/>
      <c r="G28" s="8"/>
      <c r="H28" s="8"/>
    </row>
    <row r="29" spans="1:9" x14ac:dyDescent="0.25">
      <c r="A29" s="2" t="s">
        <v>45</v>
      </c>
      <c r="B29" t="s">
        <v>46</v>
      </c>
      <c r="C29" s="7">
        <v>93945</v>
      </c>
      <c r="G29" s="8">
        <v>93945</v>
      </c>
      <c r="H29" s="8">
        <f>+G29/H1</f>
        <v>2472.2368421052633</v>
      </c>
    </row>
    <row r="31" spans="1:9" x14ac:dyDescent="0.25">
      <c r="A31" s="2" t="s">
        <v>51</v>
      </c>
      <c r="B31" t="s">
        <v>52</v>
      </c>
      <c r="C31" s="16">
        <v>47340</v>
      </c>
      <c r="G31" s="15">
        <v>47340</v>
      </c>
      <c r="H31" s="15">
        <f>+G31/H1</f>
        <v>1245.7894736842106</v>
      </c>
    </row>
    <row r="32" spans="1:9" x14ac:dyDescent="0.25">
      <c r="G32" s="8"/>
      <c r="I32" s="8"/>
    </row>
    <row r="33" spans="1:9" x14ac:dyDescent="0.25">
      <c r="A33" s="2" t="s">
        <v>19</v>
      </c>
      <c r="B33" t="s">
        <v>23</v>
      </c>
      <c r="C33" s="7">
        <v>202540</v>
      </c>
      <c r="G33" s="8">
        <v>202540</v>
      </c>
      <c r="H33" s="8">
        <f>+G33/H1</f>
        <v>5330</v>
      </c>
      <c r="I33" s="8"/>
    </row>
    <row r="34" spans="1:9" x14ac:dyDescent="0.25">
      <c r="G34" s="8"/>
    </row>
    <row r="35" spans="1:9" x14ac:dyDescent="0.25">
      <c r="E35" s="2" t="s">
        <v>21</v>
      </c>
      <c r="F35" s="2"/>
      <c r="G35" s="13">
        <f>SUM(G4:G34)</f>
        <v>1457443</v>
      </c>
    </row>
    <row r="36" spans="1:9" x14ac:dyDescent="0.25">
      <c r="E36" s="2" t="s">
        <v>44</v>
      </c>
      <c r="F36" s="2"/>
      <c r="G36" s="9">
        <f>+G35*1.25</f>
        <v>1821803.75</v>
      </c>
    </row>
    <row r="39" spans="1:9" ht="18.75" x14ac:dyDescent="0.3">
      <c r="B39" s="10" t="s">
        <v>40</v>
      </c>
      <c r="C39" s="11"/>
      <c r="D39" s="12" t="s">
        <v>41</v>
      </c>
      <c r="E39" s="11"/>
    </row>
    <row r="40" spans="1:9" x14ac:dyDescent="0.25">
      <c r="A40" s="2" t="s">
        <v>28</v>
      </c>
      <c r="B40" s="5">
        <f>+H5</f>
        <v>11000.05</v>
      </c>
      <c r="E40" s="4">
        <f>+H4</f>
        <v>9804.388716677</v>
      </c>
    </row>
    <row r="41" spans="1:9" x14ac:dyDescent="0.25">
      <c r="A41" s="2" t="s">
        <v>29</v>
      </c>
      <c r="B41" s="5">
        <f>+H8+H9</f>
        <v>7627.9210526315783</v>
      </c>
      <c r="E41" s="5">
        <f t="shared" ref="E41:E48" si="0">+B41</f>
        <v>7627.9210526315783</v>
      </c>
    </row>
    <row r="42" spans="1:9" x14ac:dyDescent="0.25">
      <c r="A42" s="2" t="s">
        <v>6</v>
      </c>
      <c r="B42" s="5">
        <f>+H11</f>
        <v>3117.4210526315787</v>
      </c>
      <c r="E42" s="5">
        <f t="shared" si="0"/>
        <v>3117.4210526315787</v>
      </c>
    </row>
    <row r="43" spans="1:9" x14ac:dyDescent="0.25">
      <c r="A43" s="2" t="s">
        <v>30</v>
      </c>
      <c r="B43" s="5">
        <f>+H14+H15</f>
        <v>695.07894736842104</v>
      </c>
      <c r="E43" s="5">
        <f t="shared" si="0"/>
        <v>695.07894736842104</v>
      </c>
    </row>
    <row r="44" spans="1:9" x14ac:dyDescent="0.25">
      <c r="A44" s="2" t="s">
        <v>31</v>
      </c>
      <c r="B44" s="5">
        <f>+H18</f>
        <v>773.36842105263156</v>
      </c>
      <c r="E44" s="5">
        <f t="shared" si="0"/>
        <v>773.36842105263156</v>
      </c>
    </row>
    <row r="45" spans="1:9" x14ac:dyDescent="0.25">
      <c r="A45" s="2" t="s">
        <v>12</v>
      </c>
      <c r="B45" s="5">
        <f>+H20</f>
        <v>3404.5</v>
      </c>
      <c r="E45" s="5">
        <f t="shared" si="0"/>
        <v>3404.5</v>
      </c>
    </row>
    <row r="46" spans="1:9" x14ac:dyDescent="0.25">
      <c r="A46" s="2" t="s">
        <v>32</v>
      </c>
      <c r="B46" s="5">
        <f>+H24+H25</f>
        <v>2133.3684210526317</v>
      </c>
      <c r="E46" s="5">
        <f t="shared" si="0"/>
        <v>2133.3684210526317</v>
      </c>
    </row>
    <row r="47" spans="1:9" x14ac:dyDescent="0.25">
      <c r="A47" s="2" t="s">
        <v>33</v>
      </c>
      <c r="B47" s="4">
        <f>+H27</f>
        <v>1403.578947368421</v>
      </c>
      <c r="E47" s="4">
        <f t="shared" si="0"/>
        <v>1403.578947368421</v>
      </c>
    </row>
    <row r="48" spans="1:9" x14ac:dyDescent="0.25">
      <c r="A48" s="2" t="s">
        <v>34</v>
      </c>
      <c r="B48">
        <f>+H33</f>
        <v>5330</v>
      </c>
      <c r="E48" s="5">
        <f t="shared" si="0"/>
        <v>5330</v>
      </c>
    </row>
    <row r="49" spans="1:8" x14ac:dyDescent="0.25">
      <c r="A49" s="2" t="s">
        <v>45</v>
      </c>
      <c r="B49">
        <v>2472</v>
      </c>
      <c r="E49" s="5">
        <v>2472.2399999999998</v>
      </c>
    </row>
    <row r="50" spans="1:8" x14ac:dyDescent="0.25">
      <c r="A50" s="2" t="s">
        <v>53</v>
      </c>
      <c r="B50" s="5">
        <v>1245.79</v>
      </c>
      <c r="E50" s="5">
        <v>1245.79</v>
      </c>
    </row>
    <row r="51" spans="1:8" x14ac:dyDescent="0.25">
      <c r="A51" s="2" t="s">
        <v>35</v>
      </c>
      <c r="B51" s="6">
        <f ca="1">SUM(B40:B51)</f>
        <v>39203.076842105256</v>
      </c>
      <c r="E51" s="6">
        <f ca="1">SUM(E40:E51)</f>
        <v>38007.655558782259</v>
      </c>
    </row>
    <row r="52" spans="1:8" x14ac:dyDescent="0.25">
      <c r="A52" s="2" t="s">
        <v>56</v>
      </c>
      <c r="B52" s="17">
        <v>3267</v>
      </c>
      <c r="C52" s="17"/>
      <c r="D52" s="17"/>
      <c r="E52" s="17">
        <v>3167</v>
      </c>
    </row>
    <row r="53" spans="1:8" x14ac:dyDescent="0.25">
      <c r="A53" s="2"/>
    </row>
    <row r="54" spans="1:8" x14ac:dyDescent="0.25">
      <c r="A54" s="2" t="s">
        <v>54</v>
      </c>
    </row>
    <row r="55" spans="1:8" x14ac:dyDescent="0.25">
      <c r="A55" s="2" t="s">
        <v>55</v>
      </c>
      <c r="B55" s="5">
        <f>+B57*11*12</f>
        <v>404844</v>
      </c>
      <c r="C55" t="s">
        <v>57</v>
      </c>
      <c r="D55" t="s">
        <v>58</v>
      </c>
      <c r="E55">
        <f>+E57*27*12</f>
        <v>957096</v>
      </c>
      <c r="G55" t="s">
        <v>61</v>
      </c>
      <c r="H55" s="9">
        <f>+B55+E55</f>
        <v>1361940</v>
      </c>
    </row>
    <row r="56" spans="1:8" x14ac:dyDescent="0.25">
      <c r="A56" s="2" t="s">
        <v>60</v>
      </c>
      <c r="B56" s="5"/>
      <c r="C56">
        <f>+(C57*11)*12</f>
        <v>453420</v>
      </c>
      <c r="D56">
        <f>+(D57*27)*12</f>
        <v>1071792</v>
      </c>
      <c r="G56" t="s">
        <v>59</v>
      </c>
      <c r="H56" s="9">
        <f>+C56+D56</f>
        <v>1525212</v>
      </c>
    </row>
    <row r="57" spans="1:8" x14ac:dyDescent="0.25">
      <c r="A57" s="2" t="s">
        <v>42</v>
      </c>
      <c r="B57" s="6">
        <v>3067</v>
      </c>
      <c r="C57">
        <v>3435</v>
      </c>
      <c r="D57">
        <v>3308</v>
      </c>
      <c r="E57" s="6">
        <v>2954</v>
      </c>
      <c r="H57">
        <f>+(C57*11)+(D57*27)*12</f>
        <v>1109577</v>
      </c>
    </row>
    <row r="58" spans="1:8" x14ac:dyDescent="0.25">
      <c r="A58" s="2" t="s">
        <v>36</v>
      </c>
      <c r="B58" s="6">
        <v>3834</v>
      </c>
      <c r="C58">
        <v>4294</v>
      </c>
      <c r="D58">
        <v>4135</v>
      </c>
      <c r="E58" s="6">
        <v>3693</v>
      </c>
    </row>
    <row r="59" spans="1:8" x14ac:dyDescent="0.25">
      <c r="A59" s="2" t="s">
        <v>37</v>
      </c>
      <c r="H59" s="9">
        <v>1600</v>
      </c>
    </row>
    <row r="60" spans="1:8" x14ac:dyDescent="0.25">
      <c r="A60" s="2" t="s">
        <v>38</v>
      </c>
      <c r="H60" s="9">
        <v>6000</v>
      </c>
    </row>
    <row r="61" spans="1:8" x14ac:dyDescent="0.25">
      <c r="H61" s="2"/>
    </row>
    <row r="62" spans="1:8" x14ac:dyDescent="0.25">
      <c r="F62" s="2" t="s">
        <v>43</v>
      </c>
      <c r="H62" s="14">
        <f>+H56+H59+H60</f>
        <v>1532812</v>
      </c>
    </row>
    <row r="63" spans="1:8" x14ac:dyDescent="0.25">
      <c r="F63" s="2" t="s">
        <v>44</v>
      </c>
      <c r="H63" s="9">
        <f>+H62*1.25</f>
        <v>1916015</v>
      </c>
    </row>
    <row r="64" spans="1:8" x14ac:dyDescent="0.25">
      <c r="A64" s="2" t="s">
        <v>39</v>
      </c>
      <c r="B64" s="2">
        <v>1012</v>
      </c>
      <c r="D64" s="2">
        <v>2214</v>
      </c>
      <c r="H64" s="2"/>
    </row>
    <row r="66" spans="1:2" x14ac:dyDescent="0.25">
      <c r="A66" s="2" t="s">
        <v>62</v>
      </c>
      <c r="B66" s="2"/>
    </row>
    <row r="67" spans="1:2" x14ac:dyDescent="0.25">
      <c r="A67" s="2"/>
      <c r="B67" s="2"/>
    </row>
    <row r="68" spans="1:2" x14ac:dyDescent="0.25">
      <c r="A68" s="2" t="s">
        <v>63</v>
      </c>
      <c r="B68" s="18">
        <v>460</v>
      </c>
    </row>
    <row r="69" spans="1:2" x14ac:dyDescent="0.25">
      <c r="A69" s="2" t="s">
        <v>64</v>
      </c>
      <c r="B69" s="18">
        <v>442</v>
      </c>
    </row>
  </sheetData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 Konsult</dc:creator>
  <cp:lastModifiedBy>Extern Konsult</cp:lastModifiedBy>
  <cp:lastPrinted>2024-02-15T08:21:17Z</cp:lastPrinted>
  <dcterms:created xsi:type="dcterms:W3CDTF">2024-01-24T13:52:12Z</dcterms:created>
  <dcterms:modified xsi:type="dcterms:W3CDTF">2024-02-16T13:12:23Z</dcterms:modified>
</cp:coreProperties>
</file>